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aolopalazzi/Desktop/"/>
    </mc:Choice>
  </mc:AlternateContent>
  <xr:revisionPtr revIDLastSave="0" documentId="8_{38B9CA6C-72EC-1845-A9F8-7C5ED4AC7A4B}" xr6:coauthVersionLast="45" xr6:coauthVersionMax="45" xr10:uidLastSave="{00000000-0000-0000-0000-000000000000}"/>
  <bookViews>
    <workbookView xWindow="5080" yWindow="1500" windowWidth="33680" windowHeight="25920" tabRatio="500" xr2:uid="{00000000-000D-0000-FFFF-FFFF00000000}"/>
  </bookViews>
  <sheets>
    <sheet name="Dati" sheetId="1" r:id="rId1"/>
  </sheets>
  <definedNames>
    <definedName name="_xlnm.Print_Area" localSheetId="0">Dati!$B$2:$I$36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3" i="1" l="1"/>
  <c r="D62" i="1" l="1"/>
  <c r="E63" i="1"/>
  <c r="D58" i="1"/>
  <c r="E59" i="1" l="1"/>
  <c r="E60" i="1"/>
  <c r="E61" i="1"/>
  <c r="E62" i="1"/>
  <c r="E64" i="1"/>
  <c r="E65" i="1"/>
  <c r="E66" i="1"/>
  <c r="E67" i="1"/>
  <c r="E58" i="1"/>
  <c r="D59" i="1"/>
  <c r="D60" i="1"/>
  <c r="D61" i="1"/>
  <c r="D64" i="1"/>
  <c r="D65" i="1"/>
  <c r="D66" i="1"/>
  <c r="D67" i="1"/>
  <c r="G43" i="1" l="1"/>
  <c r="G42" i="1" l="1"/>
  <c r="E42" i="1" s="1"/>
  <c r="F43" i="1"/>
  <c r="D43" i="1" s="1"/>
  <c r="E43" i="1"/>
  <c r="F44" i="1"/>
  <c r="D44" i="1" s="1"/>
  <c r="G44" i="1"/>
  <c r="E44" i="1" s="1"/>
  <c r="F45" i="1"/>
  <c r="D45" i="1" s="1"/>
  <c r="G45" i="1"/>
  <c r="E45" i="1" s="1"/>
  <c r="F46" i="1"/>
  <c r="D46" i="1" s="1"/>
  <c r="G46" i="1"/>
  <c r="E46" i="1" s="1"/>
  <c r="F47" i="1"/>
  <c r="D47" i="1" s="1"/>
  <c r="G47" i="1"/>
  <c r="E47" i="1" s="1"/>
  <c r="F48" i="1"/>
  <c r="D48" i="1" s="1"/>
  <c r="G48" i="1"/>
  <c r="E48" i="1" s="1"/>
  <c r="F49" i="1"/>
  <c r="D49" i="1" s="1"/>
  <c r="G49" i="1"/>
  <c r="E49" i="1" s="1"/>
  <c r="F50" i="1"/>
  <c r="D50" i="1" s="1"/>
  <c r="G50" i="1"/>
  <c r="E50" i="1" s="1"/>
  <c r="F51" i="1"/>
  <c r="G51" i="1"/>
  <c r="E51" i="1" s="1"/>
  <c r="F42" i="1"/>
  <c r="D42" i="1" s="1"/>
  <c r="H49" i="1" l="1"/>
  <c r="F65" i="1" s="1"/>
  <c r="H45" i="1"/>
  <c r="F61" i="1" s="1"/>
  <c r="H47" i="1"/>
  <c r="F63" i="1" s="1"/>
  <c r="I50" i="1"/>
  <c r="G66" i="1" s="1"/>
  <c r="H48" i="1"/>
  <c r="F64" i="1" s="1"/>
  <c r="I46" i="1"/>
  <c r="G62" i="1" s="1"/>
  <c r="I44" i="1"/>
  <c r="G60" i="1" s="1"/>
  <c r="I47" i="1"/>
  <c r="G63" i="1" s="1"/>
  <c r="H50" i="1"/>
  <c r="F66" i="1" s="1"/>
  <c r="H44" i="1"/>
  <c r="F60" i="1" s="1"/>
  <c r="I49" i="1"/>
  <c r="G65" i="1" s="1"/>
  <c r="I48" i="1"/>
  <c r="G64" i="1" s="1"/>
  <c r="D51" i="1"/>
  <c r="H51" i="1" s="1"/>
  <c r="F67" i="1" s="1"/>
  <c r="I45" i="1"/>
  <c r="G61" i="1" s="1"/>
  <c r="I43" i="1"/>
  <c r="G59" i="1" s="1"/>
  <c r="H43" i="1"/>
  <c r="F59" i="1" s="1"/>
  <c r="H46" i="1"/>
  <c r="F62" i="1" s="1"/>
  <c r="I42" i="1"/>
  <c r="G58" i="1" s="1"/>
  <c r="H42" i="1"/>
  <c r="F58" i="1" s="1"/>
  <c r="I51" i="1" l="1"/>
  <c r="G67" i="1" s="1"/>
</calcChain>
</file>

<file path=xl/sharedStrings.xml><?xml version="1.0" encoding="utf-8"?>
<sst xmlns="http://schemas.openxmlformats.org/spreadsheetml/2006/main" count="54" uniqueCount="29">
  <si>
    <t>Fondi comuni</t>
  </si>
  <si>
    <t>Totale</t>
  </si>
  <si>
    <t>Bilanciati</t>
  </si>
  <si>
    <t>Obbligazionari</t>
  </si>
  <si>
    <t>Azionari</t>
  </si>
  <si>
    <t>Azioni italiane</t>
  </si>
  <si>
    <t>Azioni estere</t>
  </si>
  <si>
    <t>BTP</t>
  </si>
  <si>
    <t>CCT</t>
  </si>
  <si>
    <t>BOT</t>
  </si>
  <si>
    <t>Obbligazioni estere</t>
  </si>
  <si>
    <t>ANNI</t>
  </si>
  <si>
    <t>Investimenti
 alternativi</t>
    <phoneticPr fontId="3" type="noConversion"/>
  </si>
  <si>
    <t>Calcolo dei rendimenti di investimenti finanziari secondo i dati della Banca d'Italia</t>
  </si>
  <si>
    <t>Fondi
 comuni</t>
  </si>
  <si>
    <t>Capitale iniziale</t>
  </si>
  <si>
    <t>Tipo di investimento</t>
  </si>
  <si>
    <t>Capitale finale</t>
  </si>
  <si>
    <t>Altri investimenti</t>
  </si>
  <si>
    <t>Variazione % nel periodo</t>
  </si>
  <si>
    <t>Rendimento medio annuo composto</t>
  </si>
  <si>
    <t>Anno iniziale 
≥ 1989</t>
  </si>
  <si>
    <t>Anno inizio</t>
  </si>
  <si>
    <t>Anno fine</t>
  </si>
  <si>
    <t>Rendimento degli investimenti secondo anno iniziale e finale (periodo 1989-2018)</t>
  </si>
  <si>
    <t>Inizio</t>
  </si>
  <si>
    <t>Fine</t>
  </si>
  <si>
    <t>Anno finale
≤ 2019</t>
  </si>
  <si>
    <t>NB - Le caselle verdi possono essere modificate inserendo l'anno di inizio e fine investimento nell'arco temporale 1989-2019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</si>
</sst>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0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Calibri"/>
      <family val="2"/>
      <scheme val="minor"/>
    </font>
    <font>
      <sz val="10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76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4">
    <xf numFmtId="0" fontId="0" fillId="0" borderId="0" xfId="0"/>
    <xf numFmtId="0" fontId="1" fillId="0" borderId="0" xfId="0" applyFont="1" applyProtection="1"/>
    <xf numFmtId="0" fontId="0" fillId="0" borderId="0" xfId="0" applyProtection="1"/>
    <xf numFmtId="0" fontId="0" fillId="0" borderId="6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0" fontId="0" fillId="0" borderId="19" xfId="0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8" fillId="0" borderId="10" xfId="0" applyFont="1" applyBorder="1" applyAlignment="1" applyProtection="1">
      <alignment vertical="center" wrapText="1"/>
    </xf>
    <xf numFmtId="1" fontId="8" fillId="0" borderId="6" xfId="0" applyNumberFormat="1" applyFont="1" applyBorder="1" applyAlignment="1" applyProtection="1">
      <alignment horizontal="center" vertical="center"/>
    </xf>
    <xf numFmtId="2" fontId="0" fillId="0" borderId="0" xfId="0" applyNumberFormat="1" applyProtection="1"/>
    <xf numFmtId="0" fontId="2" fillId="0" borderId="0" xfId="0" applyFont="1" applyAlignment="1" applyProtection="1">
      <alignment horizontal="center"/>
    </xf>
    <xf numFmtId="1" fontId="0" fillId="0" borderId="0" xfId="0" applyNumberFormat="1" applyProtection="1"/>
    <xf numFmtId="0" fontId="8" fillId="0" borderId="11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 wrapText="1"/>
    </xf>
    <xf numFmtId="0" fontId="8" fillId="0" borderId="7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center" vertical="center"/>
    </xf>
    <xf numFmtId="165" fontId="0" fillId="0" borderId="30" xfId="0" applyNumberFormat="1" applyBorder="1" applyAlignment="1" applyProtection="1">
      <alignment horizontal="center"/>
    </xf>
    <xf numFmtId="10" fontId="0" fillId="0" borderId="4" xfId="0" applyNumberFormat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 vertical="center"/>
    </xf>
    <xf numFmtId="165" fontId="0" fillId="0" borderId="31" xfId="0" applyNumberFormat="1" applyBorder="1" applyAlignment="1" applyProtection="1">
      <alignment horizontal="center"/>
    </xf>
    <xf numFmtId="10" fontId="0" fillId="0" borderId="1" xfId="0" applyNumberForma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2" fillId="0" borderId="0" xfId="0" applyFont="1" applyProtection="1"/>
    <xf numFmtId="165" fontId="0" fillId="0" borderId="32" xfId="0" applyNumberFormat="1" applyBorder="1" applyAlignment="1" applyProtection="1">
      <alignment horizontal="center"/>
    </xf>
    <xf numFmtId="10" fontId="0" fillId="0" borderId="2" xfId="0" applyNumberFormat="1" applyBorder="1" applyAlignment="1" applyProtection="1">
      <alignment horizontal="center"/>
    </xf>
    <xf numFmtId="0" fontId="1" fillId="4" borderId="28" xfId="0" applyFont="1" applyFill="1" applyBorder="1" applyProtection="1"/>
    <xf numFmtId="0" fontId="1" fillId="4" borderId="37" xfId="0" applyFont="1" applyFill="1" applyBorder="1" applyProtection="1"/>
    <xf numFmtId="164" fontId="0" fillId="0" borderId="6" xfId="0" applyNumberFormat="1" applyBorder="1" applyProtection="1"/>
    <xf numFmtId="164" fontId="0" fillId="0" borderId="7" xfId="0" applyNumberFormat="1" applyBorder="1" applyProtection="1"/>
    <xf numFmtId="164" fontId="0" fillId="0" borderId="19" xfId="0" applyNumberFormat="1" applyBorder="1" applyProtection="1"/>
    <xf numFmtId="164" fontId="0" fillId="0" borderId="8" xfId="0" applyNumberFormat="1" applyBorder="1" applyProtection="1"/>
    <xf numFmtId="164" fontId="0" fillId="0" borderId="41" xfId="0" applyNumberFormat="1" applyBorder="1" applyProtection="1"/>
    <xf numFmtId="164" fontId="0" fillId="0" borderId="42" xfId="0" applyNumberFormat="1" applyBorder="1" applyProtection="1"/>
    <xf numFmtId="164" fontId="0" fillId="0" borderId="43" xfId="0" applyNumberFormat="1" applyBorder="1" applyProtection="1"/>
    <xf numFmtId="164" fontId="0" fillId="0" borderId="44" xfId="0" applyNumberFormat="1" applyBorder="1" applyProtection="1"/>
    <xf numFmtId="164" fontId="6" fillId="0" borderId="7" xfId="0" applyNumberFormat="1" applyFont="1" applyBorder="1" applyProtection="1"/>
    <xf numFmtId="164" fontId="7" fillId="0" borderId="7" xfId="0" applyNumberFormat="1" applyFont="1" applyBorder="1" applyProtection="1"/>
    <xf numFmtId="164" fontId="6" fillId="0" borderId="19" xfId="0" applyNumberFormat="1" applyFont="1" applyBorder="1" applyProtection="1"/>
    <xf numFmtId="164" fontId="0" fillId="0" borderId="42" xfId="0" applyNumberFormat="1" applyFont="1" applyBorder="1" applyProtection="1"/>
    <xf numFmtId="164" fontId="0" fillId="0" borderId="43" xfId="0" applyNumberFormat="1" applyFont="1" applyBorder="1" applyProtection="1"/>
    <xf numFmtId="164" fontId="6" fillId="0" borderId="42" xfId="0" applyNumberFormat="1" applyFont="1" applyBorder="1" applyProtection="1"/>
    <xf numFmtId="1" fontId="8" fillId="0" borderId="7" xfId="0" applyNumberFormat="1" applyFont="1" applyBorder="1" applyAlignment="1" applyProtection="1">
      <alignment horizontal="center" vertical="center"/>
    </xf>
    <xf numFmtId="1" fontId="8" fillId="0" borderId="19" xfId="0" applyNumberFormat="1" applyFont="1" applyBorder="1" applyAlignment="1" applyProtection="1">
      <alignment horizontal="center" vertical="center"/>
    </xf>
    <xf numFmtId="1" fontId="8" fillId="0" borderId="8" xfId="0" applyNumberFormat="1" applyFont="1" applyBorder="1" applyAlignment="1" applyProtection="1">
      <alignment horizontal="center" vertical="center"/>
    </xf>
    <xf numFmtId="164" fontId="8" fillId="0" borderId="41" xfId="0" applyNumberFormat="1" applyFont="1" applyBorder="1" applyAlignment="1" applyProtection="1">
      <alignment horizontal="center" vertical="center"/>
    </xf>
    <xf numFmtId="164" fontId="8" fillId="0" borderId="42" xfId="0" applyNumberFormat="1" applyFont="1" applyBorder="1" applyAlignment="1" applyProtection="1">
      <alignment horizontal="center" vertical="center"/>
    </xf>
    <xf numFmtId="164" fontId="8" fillId="0" borderId="43" xfId="0" applyNumberFormat="1" applyFont="1" applyBorder="1" applyAlignment="1" applyProtection="1">
      <alignment horizontal="center" vertical="center"/>
    </xf>
    <xf numFmtId="164" fontId="8" fillId="0" borderId="44" xfId="0" applyNumberFormat="1" applyFont="1" applyBorder="1" applyAlignment="1" applyProtection="1">
      <alignment horizontal="center" vertical="center"/>
    </xf>
    <xf numFmtId="1" fontId="8" fillId="0" borderId="41" xfId="0" applyNumberFormat="1" applyFont="1" applyBorder="1" applyAlignment="1" applyProtection="1">
      <alignment horizontal="center" vertical="center"/>
    </xf>
    <xf numFmtId="1" fontId="8" fillId="0" borderId="42" xfId="0" applyNumberFormat="1" applyFont="1" applyBorder="1" applyAlignment="1" applyProtection="1">
      <alignment horizontal="center" vertical="center"/>
    </xf>
    <xf numFmtId="1" fontId="8" fillId="0" borderId="43" xfId="0" applyNumberFormat="1" applyFont="1" applyBorder="1" applyAlignment="1" applyProtection="1">
      <alignment horizontal="center" vertical="center"/>
    </xf>
    <xf numFmtId="1" fontId="8" fillId="0" borderId="44" xfId="0" applyNumberFormat="1" applyFont="1" applyBorder="1" applyAlignment="1" applyProtection="1">
      <alignment horizontal="center" vertical="center"/>
    </xf>
    <xf numFmtId="10" fontId="0" fillId="0" borderId="38" xfId="1" applyNumberFormat="1" applyFont="1" applyBorder="1" applyProtection="1"/>
    <xf numFmtId="10" fontId="0" fillId="0" borderId="39" xfId="1" applyNumberFormat="1" applyFont="1" applyBorder="1" applyProtection="1"/>
    <xf numFmtId="10" fontId="0" fillId="0" borderId="40" xfId="1" applyNumberFormat="1" applyFont="1" applyBorder="1" applyProtection="1"/>
    <xf numFmtId="10" fontId="0" fillId="0" borderId="45" xfId="1" applyNumberFormat="1" applyFont="1" applyBorder="1" applyProtection="1"/>
    <xf numFmtId="165" fontId="0" fillId="0" borderId="6" xfId="1" applyNumberFormat="1" applyFont="1" applyBorder="1" applyProtection="1"/>
    <xf numFmtId="165" fontId="0" fillId="0" borderId="7" xfId="1" applyNumberFormat="1" applyFont="1" applyBorder="1" applyProtection="1"/>
    <xf numFmtId="165" fontId="0" fillId="0" borderId="19" xfId="1" applyNumberFormat="1" applyFont="1" applyBorder="1" applyProtection="1"/>
    <xf numFmtId="165" fontId="0" fillId="0" borderId="8" xfId="1" applyNumberFormat="1" applyFont="1" applyBorder="1" applyProtection="1"/>
    <xf numFmtId="0" fontId="1" fillId="2" borderId="4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1" fontId="8" fillId="4" borderId="10" xfId="0" applyNumberFormat="1" applyFont="1" applyFill="1" applyBorder="1" applyAlignment="1" applyProtection="1">
      <alignment horizontal="center" vertical="center" wrapText="1"/>
    </xf>
    <xf numFmtId="1" fontId="8" fillId="4" borderId="6" xfId="0" applyNumberFormat="1" applyFont="1" applyFill="1" applyBorder="1" applyAlignment="1" applyProtection="1">
      <alignment horizontal="center" vertical="center" wrapText="1"/>
    </xf>
    <xf numFmtId="1" fontId="8" fillId="4" borderId="11" xfId="0" applyNumberFormat="1" applyFont="1" applyFill="1" applyBorder="1" applyAlignment="1" applyProtection="1">
      <alignment horizontal="center" vertical="center" wrapText="1"/>
    </xf>
    <xf numFmtId="1" fontId="8" fillId="4" borderId="7" xfId="0" applyNumberFormat="1" applyFont="1" applyFill="1" applyBorder="1" applyAlignment="1" applyProtection="1">
      <alignment horizontal="center" vertical="center" wrapText="1"/>
    </xf>
    <xf numFmtId="1" fontId="8" fillId="4" borderId="17" xfId="0" applyNumberFormat="1" applyFont="1" applyFill="1" applyBorder="1" applyAlignment="1" applyProtection="1">
      <alignment horizontal="center" vertical="center" wrapText="1"/>
    </xf>
    <xf numFmtId="1" fontId="8" fillId="4" borderId="8" xfId="0" applyNumberFormat="1" applyFont="1" applyFill="1" applyBorder="1" applyAlignment="1" applyProtection="1">
      <alignment horizontal="center" vertical="center" wrapText="1"/>
    </xf>
    <xf numFmtId="1" fontId="8" fillId="4" borderId="14" xfId="0" applyNumberFormat="1" applyFont="1" applyFill="1" applyBorder="1" applyAlignment="1" applyProtection="1">
      <alignment horizontal="center" vertical="center" wrapText="1"/>
    </xf>
    <xf numFmtId="1" fontId="8" fillId="4" borderId="12" xfId="0" applyNumberFormat="1" applyFont="1" applyFill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horizontal="center" vertical="center" wrapText="1"/>
    </xf>
    <xf numFmtId="0" fontId="0" fillId="0" borderId="40" xfId="0" applyBorder="1" applyAlignment="1" applyProtection="1">
      <alignment horizontal="center" vertical="center" wrapText="1"/>
    </xf>
    <xf numFmtId="14" fontId="8" fillId="0" borderId="24" xfId="0" applyNumberFormat="1" applyFont="1" applyBorder="1" applyAlignment="1" applyProtection="1">
      <alignment horizontal="center" vertical="center"/>
    </xf>
    <xf numFmtId="14" fontId="8" fillId="0" borderId="26" xfId="0" applyNumberFormat="1" applyFont="1" applyBorder="1" applyAlignment="1" applyProtection="1">
      <alignment horizontal="center" vertical="center"/>
    </xf>
    <xf numFmtId="14" fontId="8" fillId="0" borderId="20" xfId="0" applyNumberFormat="1" applyFont="1" applyFill="1" applyBorder="1" applyAlignment="1" applyProtection="1">
      <alignment horizontal="center" vertical="center" wrapText="1"/>
    </xf>
    <xf numFmtId="14" fontId="8" fillId="0" borderId="0" xfId="0" applyNumberFormat="1" applyFont="1" applyFill="1" applyBorder="1" applyAlignment="1" applyProtection="1">
      <alignment horizontal="center" vertical="center" wrapText="1"/>
    </xf>
    <xf numFmtId="14" fontId="8" fillId="0" borderId="24" xfId="0" applyNumberFormat="1" applyFont="1" applyFill="1" applyBorder="1" applyAlignment="1" applyProtection="1">
      <alignment horizontal="center" vertical="center" wrapText="1"/>
    </xf>
    <xf numFmtId="14" fontId="8" fillId="0" borderId="26" xfId="0" applyNumberFormat="1" applyFont="1" applyFill="1" applyBorder="1" applyAlignment="1" applyProtection="1">
      <alignment horizontal="center" vertical="center" wrapText="1"/>
    </xf>
    <xf numFmtId="0" fontId="9" fillId="3" borderId="13" xfId="0" applyFont="1" applyFill="1" applyBorder="1" applyAlignment="1" applyProtection="1">
      <alignment horizontal="center" vertical="center" wrapText="1"/>
    </xf>
    <xf numFmtId="0" fontId="9" fillId="3" borderId="20" xfId="0" applyFont="1" applyFill="1" applyBorder="1" applyAlignment="1" applyProtection="1">
      <alignment horizontal="center" vertical="center" wrapText="1"/>
    </xf>
    <xf numFmtId="0" fontId="9" fillId="3" borderId="34" xfId="0" applyFont="1" applyFill="1" applyBorder="1" applyAlignment="1" applyProtection="1">
      <alignment horizontal="center" vertical="center" wrapText="1"/>
    </xf>
    <xf numFmtId="0" fontId="9" fillId="3" borderId="36" xfId="0" applyFont="1" applyFill="1" applyBorder="1" applyAlignment="1" applyProtection="1">
      <alignment horizontal="center" vertical="center" wrapText="1"/>
    </xf>
    <xf numFmtId="0" fontId="9" fillId="3" borderId="33" xfId="0" applyFont="1" applyFill="1" applyBorder="1" applyAlignment="1" applyProtection="1">
      <alignment horizontal="center" vertical="center" wrapText="1"/>
    </xf>
    <xf numFmtId="0" fontId="9" fillId="3" borderId="35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8" fillId="0" borderId="28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14" fontId="8" fillId="0" borderId="4" xfId="0" applyNumberFormat="1" applyFont="1" applyFill="1" applyBorder="1" applyAlignment="1" applyProtection="1">
      <alignment horizontal="center" vertical="center" wrapText="1"/>
    </xf>
    <xf numFmtId="14" fontId="8" fillId="0" borderId="3" xfId="0" applyNumberFormat="1" applyFont="1" applyFill="1" applyBorder="1" applyAlignment="1" applyProtection="1">
      <alignment horizontal="center" vertical="center" wrapText="1"/>
    </xf>
    <xf numFmtId="14" fontId="8" fillId="0" borderId="28" xfId="0" applyNumberFormat="1" applyFont="1" applyBorder="1" applyAlignment="1" applyProtection="1">
      <alignment horizontal="center" vertical="center" wrapText="1"/>
    </xf>
    <xf numFmtId="14" fontId="8" fillId="0" borderId="29" xfId="0" applyNumberFormat="1" applyFont="1" applyBorder="1" applyAlignment="1" applyProtection="1">
      <alignment horizontal="center" vertical="center"/>
    </xf>
  </cellXfs>
  <cellStyles count="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Normal" xfId="0" builtinId="0"/>
    <cellStyle name="Percent" xfId="1" builtinId="5"/>
  </cellStyles>
  <dxfs count="8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181429</xdr:colOff>
      <xdr:row>46</xdr:row>
      <xdr:rowOff>127000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7C26836-31F7-B14A-A2DE-A2FB75AB7225}"/>
            </a:ext>
          </a:extLst>
        </xdr:cNvPr>
        <xdr:cNvSpPr txBox="1"/>
      </xdr:nvSpPr>
      <xdr:spPr>
        <a:xfrm>
          <a:off x="9688286" y="82822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3</xdr:col>
      <xdr:colOff>72572</xdr:colOff>
      <xdr:row>70</xdr:row>
      <xdr:rowOff>72570</xdr:rowOff>
    </xdr:from>
    <xdr:to>
      <xdr:col>3</xdr:col>
      <xdr:colOff>712652</xdr:colOff>
      <xdr:row>72</xdr:row>
      <xdr:rowOff>111759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C6BBE14A-0537-2044-B688-DF4E90C1056D}"/>
            </a:ext>
          </a:extLst>
        </xdr:cNvPr>
        <xdr:cNvCxnSpPr/>
      </xdr:nvCxnSpPr>
      <xdr:spPr>
        <a:xfrm flipH="1">
          <a:off x="2893786" y="11502570"/>
          <a:ext cx="640080" cy="365760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74"/>
  <sheetViews>
    <sheetView tabSelected="1" topLeftCell="A53" zoomScale="140" zoomScaleNormal="140" zoomScalePageLayoutView="140" workbookViewId="0">
      <selection activeCell="A52" sqref="A1:XFD52"/>
    </sheetView>
  </sheetViews>
  <sheetFormatPr baseColWidth="10" defaultRowHeight="13" customHeight="1" x14ac:dyDescent="0.15"/>
  <cols>
    <col min="1" max="1" width="10.83203125" style="2"/>
    <col min="2" max="2" width="10.33203125" style="2" customWidth="1"/>
    <col min="3" max="3" width="15.83203125" style="2" customWidth="1"/>
    <col min="4" max="4" width="11.33203125" style="2" bestFit="1" customWidth="1"/>
    <col min="5" max="5" width="12" style="2" customWidth="1"/>
    <col min="6" max="6" width="13.33203125" style="2" customWidth="1"/>
    <col min="7" max="7" width="13.5" style="2" customWidth="1"/>
    <col min="8" max="8" width="12" style="2" bestFit="1" customWidth="1"/>
    <col min="9" max="9" width="14.83203125" style="2" customWidth="1"/>
    <col min="10" max="11" width="10.83203125" style="2"/>
    <col min="12" max="12" width="13.33203125" style="2" customWidth="1"/>
    <col min="13" max="16384" width="10.83203125" style="2"/>
  </cols>
  <sheetData>
    <row r="1" spans="2:12" ht="13" hidden="1" customHeight="1" x14ac:dyDescent="0.15"/>
    <row r="2" spans="2:12" ht="13" hidden="1" customHeight="1" x14ac:dyDescent="0.15">
      <c r="B2" s="1" t="s">
        <v>13</v>
      </c>
      <c r="C2" s="1"/>
    </row>
    <row r="3" spans="2:12" ht="13" hidden="1" customHeight="1" thickBot="1" x14ac:dyDescent="0.2"/>
    <row r="4" spans="2:12" ht="13" hidden="1" customHeight="1" thickBot="1" x14ac:dyDescent="0.2">
      <c r="B4" s="3" t="s">
        <v>11</v>
      </c>
      <c r="C4" s="85" t="s">
        <v>0</v>
      </c>
      <c r="D4" s="86"/>
      <c r="E4" s="86"/>
      <c r="F4" s="87"/>
      <c r="G4" s="85" t="s">
        <v>18</v>
      </c>
      <c r="H4" s="86"/>
      <c r="I4" s="86"/>
      <c r="J4" s="86"/>
      <c r="K4" s="86"/>
      <c r="L4" s="87"/>
    </row>
    <row r="5" spans="2:12" ht="13" hidden="1" customHeight="1" thickBot="1" x14ac:dyDescent="0.2">
      <c r="B5" s="4"/>
      <c r="D5" s="5"/>
      <c r="E5" s="5"/>
      <c r="F5" s="5"/>
      <c r="G5" s="6"/>
      <c r="H5" s="6"/>
      <c r="I5" s="7"/>
      <c r="J5" s="7"/>
      <c r="K5" s="7"/>
      <c r="L5" s="7"/>
    </row>
    <row r="6" spans="2:12" ht="13" hidden="1" customHeight="1" thickBot="1" x14ac:dyDescent="0.2">
      <c r="B6" s="8"/>
      <c r="C6" s="9" t="s">
        <v>1</v>
      </c>
      <c r="D6" s="9" t="s">
        <v>4</v>
      </c>
      <c r="E6" s="9" t="s">
        <v>2</v>
      </c>
      <c r="F6" s="9" t="s">
        <v>3</v>
      </c>
      <c r="G6" s="9" t="s">
        <v>5</v>
      </c>
      <c r="H6" s="9" t="s">
        <v>6</v>
      </c>
      <c r="I6" s="9" t="s">
        <v>7</v>
      </c>
      <c r="J6" s="9" t="s">
        <v>8</v>
      </c>
      <c r="K6" s="10" t="s">
        <v>9</v>
      </c>
      <c r="L6" s="11" t="s">
        <v>10</v>
      </c>
    </row>
    <row r="7" spans="2:12" ht="13" hidden="1" customHeight="1" thickBot="1" x14ac:dyDescent="0.2">
      <c r="B7" s="12">
        <v>1989</v>
      </c>
      <c r="C7" s="12">
        <v>100</v>
      </c>
      <c r="D7" s="12">
        <v>100</v>
      </c>
      <c r="E7" s="13">
        <v>100</v>
      </c>
      <c r="F7" s="13">
        <v>100</v>
      </c>
      <c r="G7" s="13">
        <v>100</v>
      </c>
      <c r="H7" s="13">
        <v>100</v>
      </c>
      <c r="I7" s="13">
        <v>100</v>
      </c>
      <c r="J7" s="13">
        <v>100</v>
      </c>
      <c r="K7" s="13">
        <v>100</v>
      </c>
      <c r="L7" s="13">
        <v>100</v>
      </c>
    </row>
    <row r="8" spans="2:12" ht="13" hidden="1" customHeight="1" x14ac:dyDescent="0.15">
      <c r="B8" s="14">
        <v>1990</v>
      </c>
      <c r="C8" s="42">
        <v>96.5</v>
      </c>
      <c r="D8" s="42">
        <v>86.7</v>
      </c>
      <c r="E8" s="46">
        <v>92</v>
      </c>
      <c r="F8" s="42">
        <v>110.5</v>
      </c>
      <c r="G8" s="46">
        <v>76.400000000000006</v>
      </c>
      <c r="H8" s="42">
        <v>74.3</v>
      </c>
      <c r="I8" s="46">
        <v>112.1</v>
      </c>
      <c r="J8" s="42">
        <v>114.19999999999999</v>
      </c>
      <c r="K8" s="46">
        <v>111.20000000000002</v>
      </c>
      <c r="L8" s="42">
        <v>99.2</v>
      </c>
    </row>
    <row r="9" spans="2:12" ht="13" hidden="1" customHeight="1" x14ac:dyDescent="0.15">
      <c r="B9" s="15">
        <v>1991</v>
      </c>
      <c r="C9" s="43">
        <v>106.0535</v>
      </c>
      <c r="D9" s="43">
        <v>93.202500000000001</v>
      </c>
      <c r="E9" s="47">
        <v>98.715999999999994</v>
      </c>
      <c r="F9" s="43">
        <v>123.31800000000001</v>
      </c>
      <c r="G9" s="47">
        <v>78.462800000000001</v>
      </c>
      <c r="H9" s="43">
        <v>90.051599999999993</v>
      </c>
      <c r="I9" s="47">
        <v>127.3456</v>
      </c>
      <c r="J9" s="43">
        <v>129.27440000000001</v>
      </c>
      <c r="K9" s="47">
        <v>123.65440000000002</v>
      </c>
      <c r="L9" s="43">
        <v>116.6592</v>
      </c>
    </row>
    <row r="10" spans="2:12" ht="13" hidden="1" customHeight="1" x14ac:dyDescent="0.15">
      <c r="B10" s="15">
        <v>1992</v>
      </c>
      <c r="C10" s="43">
        <v>114.8559405</v>
      </c>
      <c r="D10" s="43">
        <v>98.049030000000002</v>
      </c>
      <c r="E10" s="47">
        <v>102.56592399999998</v>
      </c>
      <c r="F10" s="43">
        <v>137.25293400000001</v>
      </c>
      <c r="G10" s="47">
        <v>73.048866799999999</v>
      </c>
      <c r="H10" s="43">
        <v>109.68284879999999</v>
      </c>
      <c r="I10" s="47">
        <v>139.82546880000001</v>
      </c>
      <c r="J10" s="43">
        <v>142.71893760000003</v>
      </c>
      <c r="K10" s="47">
        <v>137.38003840000002</v>
      </c>
      <c r="L10" s="43">
        <v>158.53985280000001</v>
      </c>
    </row>
    <row r="11" spans="2:12" ht="13" hidden="1" customHeight="1" x14ac:dyDescent="0.15">
      <c r="B11" s="15">
        <v>1993</v>
      </c>
      <c r="C11" s="43">
        <v>144.029349387</v>
      </c>
      <c r="D11" s="43">
        <v>134.42522013000001</v>
      </c>
      <c r="E11" s="47">
        <v>136.20754707199995</v>
      </c>
      <c r="F11" s="43">
        <v>164.56626786600003</v>
      </c>
      <c r="G11" s="47">
        <v>101.97621805279999</v>
      </c>
      <c r="H11" s="43">
        <v>156.40774238879999</v>
      </c>
      <c r="I11" s="47">
        <v>174.781836</v>
      </c>
      <c r="J11" s="43">
        <v>167.40931380480004</v>
      </c>
      <c r="K11" s="47">
        <v>154.00302304640002</v>
      </c>
      <c r="L11" s="43">
        <v>205.78472893440002</v>
      </c>
    </row>
    <row r="12" spans="2:12" ht="13" hidden="1" customHeight="1" x14ac:dyDescent="0.15">
      <c r="B12" s="15">
        <v>1994</v>
      </c>
      <c r="C12" s="43">
        <v>140.572645001712</v>
      </c>
      <c r="D12" s="43">
        <v>129.58591220532</v>
      </c>
      <c r="E12" s="47">
        <v>134.57305650713596</v>
      </c>
      <c r="F12" s="43">
        <v>162.42690638374202</v>
      </c>
      <c r="G12" s="47">
        <v>106.15724299296478</v>
      </c>
      <c r="H12" s="43">
        <v>157.97181981268798</v>
      </c>
      <c r="I12" s="47">
        <v>173.38358131199999</v>
      </c>
      <c r="J12" s="43">
        <v>179.79760302635526</v>
      </c>
      <c r="K12" s="47">
        <v>165.39924675183363</v>
      </c>
      <c r="L12" s="43">
        <v>197.55333977702401</v>
      </c>
    </row>
    <row r="13" spans="2:12" ht="13" hidden="1" customHeight="1" x14ac:dyDescent="0.15">
      <c r="B13" s="15">
        <v>1995</v>
      </c>
      <c r="C13" s="43">
        <v>150.13158486182843</v>
      </c>
      <c r="D13" s="43">
        <v>131.27052906398916</v>
      </c>
      <c r="E13" s="47">
        <v>139.82140571091426</v>
      </c>
      <c r="F13" s="43">
        <v>179.31930464765119</v>
      </c>
      <c r="G13" s="47">
        <v>100.00012289937283</v>
      </c>
      <c r="H13" s="43">
        <v>186.4067473789718</v>
      </c>
      <c r="I13" s="47">
        <v>200.43141999667196</v>
      </c>
      <c r="J13" s="43">
        <v>200.1147321683334</v>
      </c>
      <c r="K13" s="47">
        <v>180.28517895949867</v>
      </c>
      <c r="L13" s="43">
        <v>230.54474751978702</v>
      </c>
    </row>
    <row r="14" spans="2:12" ht="13" hidden="1" customHeight="1" x14ac:dyDescent="0.15">
      <c r="B14" s="15">
        <v>1996</v>
      </c>
      <c r="C14" s="43">
        <v>164.09382225397846</v>
      </c>
      <c r="D14" s="43">
        <v>142.29725350536427</v>
      </c>
      <c r="E14" s="47">
        <v>153.10443925345112</v>
      </c>
      <c r="F14" s="43">
        <v>196.17531928453042</v>
      </c>
      <c r="G14" s="47">
        <v>110.90013629540447</v>
      </c>
      <c r="H14" s="43">
        <v>205.23382886424795</v>
      </c>
      <c r="I14" s="47">
        <v>238.91425263603296</v>
      </c>
      <c r="J14" s="43">
        <v>219.9260906529984</v>
      </c>
      <c r="K14" s="47">
        <v>196.33055988689404</v>
      </c>
      <c r="L14" s="43">
        <v>228.00875529706937</v>
      </c>
    </row>
    <row r="15" spans="2:12" ht="13" hidden="1" customHeight="1" x14ac:dyDescent="0.15">
      <c r="B15" s="15">
        <v>1997</v>
      </c>
      <c r="C15" s="43">
        <v>183.45689327994793</v>
      </c>
      <c r="D15" s="43">
        <v>185.41332131748962</v>
      </c>
      <c r="E15" s="47">
        <v>191.07434018830699</v>
      </c>
      <c r="F15" s="43">
        <v>209.12289035730944</v>
      </c>
      <c r="G15" s="47">
        <v>178.3274191630104</v>
      </c>
      <c r="H15" s="43">
        <v>274.1923953626353</v>
      </c>
      <c r="I15" s="47">
        <v>266.15047743654071</v>
      </c>
      <c r="J15" s="43">
        <v>233.34158218283127</v>
      </c>
      <c r="K15" s="47">
        <v>207.52140180044699</v>
      </c>
      <c r="L15" s="43">
        <v>269.27834000583891</v>
      </c>
    </row>
    <row r="16" spans="2:12" ht="13" hidden="1" customHeight="1" x14ac:dyDescent="0.15">
      <c r="B16" s="15">
        <v>1998</v>
      </c>
      <c r="C16" s="43">
        <v>200.70184124826307</v>
      </c>
      <c r="D16" s="43">
        <v>226.57507864997231</v>
      </c>
      <c r="E16" s="47">
        <v>225.65879576239055</v>
      </c>
      <c r="F16" s="43">
        <v>219.99728065588954</v>
      </c>
      <c r="G16" s="47">
        <v>255.36486424143089</v>
      </c>
      <c r="H16" s="43">
        <v>321.62767976037122</v>
      </c>
      <c r="I16" s="47">
        <v>293.83012708994096</v>
      </c>
      <c r="J16" s="43">
        <v>245.70868603852131</v>
      </c>
      <c r="K16" s="47">
        <v>216.44482207786621</v>
      </c>
      <c r="L16" s="43">
        <v>288.12782380624765</v>
      </c>
    </row>
    <row r="17" spans="2:12" ht="13" hidden="1" customHeight="1" x14ac:dyDescent="0.15">
      <c r="B17" s="15">
        <v>1999</v>
      </c>
      <c r="C17" s="43">
        <v>225.99027324554419</v>
      </c>
      <c r="D17" s="43">
        <v>307.46238172801242</v>
      </c>
      <c r="E17" s="47">
        <v>263.34381465470977</v>
      </c>
      <c r="F17" s="43">
        <v>220.65727249785718</v>
      </c>
      <c r="G17" s="47">
        <v>318.69535057330575</v>
      </c>
      <c r="H17" s="43">
        <v>468.93315709062125</v>
      </c>
      <c r="I17" s="47">
        <v>289.42267518359182</v>
      </c>
      <c r="J17" s="43">
        <v>253.81707267779248</v>
      </c>
      <c r="K17" s="47">
        <v>223.37105638435793</v>
      </c>
      <c r="L17" s="43">
        <v>324.14380178202862</v>
      </c>
    </row>
    <row r="18" spans="2:12" ht="13" hidden="1" customHeight="1" x14ac:dyDescent="0.15">
      <c r="B18" s="15">
        <v>2000</v>
      </c>
      <c r="C18" s="43">
        <v>217.85462340870458</v>
      </c>
      <c r="D18" s="43">
        <v>280.40569213594733</v>
      </c>
      <c r="E18" s="47">
        <v>262.02709558143624</v>
      </c>
      <c r="F18" s="43">
        <v>230.14553521526503</v>
      </c>
      <c r="G18" s="47">
        <v>331.12446924566467</v>
      </c>
      <c r="H18" s="43">
        <v>436.57676925136843</v>
      </c>
      <c r="I18" s="47">
        <v>307.65630372015806</v>
      </c>
      <c r="J18" s="43">
        <v>264.98502387561535</v>
      </c>
      <c r="K18" s="47">
        <v>231.85915652696355</v>
      </c>
      <c r="L18" s="43">
        <v>354.61331914953934</v>
      </c>
    </row>
    <row r="19" spans="2:12" ht="13" hidden="1" customHeight="1" x14ac:dyDescent="0.15">
      <c r="B19" s="15">
        <v>2001</v>
      </c>
      <c r="C19" s="43">
        <v>200.42625353600823</v>
      </c>
      <c r="D19" s="43">
        <v>232.73672447283627</v>
      </c>
      <c r="E19" s="47">
        <v>243.16114469957282</v>
      </c>
      <c r="F19" s="43">
        <v>236.58961020129246</v>
      </c>
      <c r="G19" s="47">
        <v>253.31021897293348</v>
      </c>
      <c r="H19" s="43">
        <v>385.49728724895834</v>
      </c>
      <c r="I19" s="47">
        <v>327.96161976568851</v>
      </c>
      <c r="J19" s="43">
        <v>277.96929004552049</v>
      </c>
      <c r="K19" s="47">
        <v>242.7565368837308</v>
      </c>
      <c r="L19" s="43">
        <v>369.86169187296952</v>
      </c>
    </row>
    <row r="20" spans="2:12" ht="13" hidden="1" customHeight="1" x14ac:dyDescent="0.15">
      <c r="B20" s="15">
        <v>2002</v>
      </c>
      <c r="C20" s="43">
        <v>182.18746446423148</v>
      </c>
      <c r="D20" s="43">
        <v>171.52696593648034</v>
      </c>
      <c r="E20" s="47">
        <v>213.7386461909245</v>
      </c>
      <c r="F20" s="43">
        <v>241.79458162572089</v>
      </c>
      <c r="G20" s="47">
        <v>199.10183211272573</v>
      </c>
      <c r="H20" s="43">
        <v>263.29464719103856</v>
      </c>
      <c r="I20" s="47">
        <v>356.49428068530341</v>
      </c>
      <c r="J20" s="43">
        <v>288.53212306725027</v>
      </c>
      <c r="K20" s="47">
        <v>250.76750260089389</v>
      </c>
      <c r="L20" s="43">
        <v>374.30003217544515</v>
      </c>
    </row>
    <row r="21" spans="2:12" ht="13" hidden="1" customHeight="1" x14ac:dyDescent="0.15">
      <c r="B21" s="15">
        <v>2003</v>
      </c>
      <c r="C21" s="43">
        <v>188.74621318494383</v>
      </c>
      <c r="D21" s="43">
        <v>188.85118949606485</v>
      </c>
      <c r="E21" s="47">
        <v>225.70801037761629</v>
      </c>
      <c r="F21" s="43">
        <v>245.66329493173242</v>
      </c>
      <c r="G21" s="47">
        <v>235.1392637251291</v>
      </c>
      <c r="H21" s="43">
        <v>293.57353161800802</v>
      </c>
      <c r="I21" s="47">
        <v>369.68456907065962</v>
      </c>
      <c r="J21" s="43">
        <v>295.4568940208643</v>
      </c>
      <c r="K21" s="47">
        <v>257.78899267371895</v>
      </c>
      <c r="L21" s="43">
        <v>355.58503056667286</v>
      </c>
    </row>
    <row r="22" spans="2:12" ht="13" hidden="1" customHeight="1" x14ac:dyDescent="0.15">
      <c r="B22" s="15">
        <v>2004</v>
      </c>
      <c r="C22" s="43">
        <v>195.16358443323193</v>
      </c>
      <c r="D22" s="43">
        <v>202.63732632927758</v>
      </c>
      <c r="E22" s="47">
        <v>235.86487084460902</v>
      </c>
      <c r="F22" s="43">
        <v>251.31355071516225</v>
      </c>
      <c r="G22" s="47">
        <v>286.39962321720725</v>
      </c>
      <c r="H22" s="43">
        <v>314.12367883126859</v>
      </c>
      <c r="I22" s="47">
        <v>397.78059632002976</v>
      </c>
      <c r="J22" s="43">
        <v>301.66148879530243</v>
      </c>
      <c r="K22" s="47">
        <v>263.71813950521448</v>
      </c>
      <c r="L22" s="43">
        <v>363.40790123913968</v>
      </c>
    </row>
    <row r="23" spans="2:12" ht="13" hidden="1" customHeight="1" x14ac:dyDescent="0.15">
      <c r="B23" s="15">
        <v>2005</v>
      </c>
      <c r="C23" s="43">
        <v>207.84921742139198</v>
      </c>
      <c r="D23" s="43">
        <v>237.28830913158407</v>
      </c>
      <c r="E23" s="47">
        <v>258.7437633165361</v>
      </c>
      <c r="F23" s="43">
        <v>256.59113528018065</v>
      </c>
      <c r="G23" s="47">
        <v>337.37875614987013</v>
      </c>
      <c r="H23" s="43">
        <v>395.79583532739844</v>
      </c>
      <c r="I23" s="47">
        <v>418.86296792499132</v>
      </c>
      <c r="J23" s="43">
        <v>307.69471857120851</v>
      </c>
      <c r="K23" s="47">
        <v>269.51993857432922</v>
      </c>
      <c r="L23" s="43">
        <v>392.84394123951</v>
      </c>
    </row>
    <row r="24" spans="2:12" ht="13" hidden="1" customHeight="1" x14ac:dyDescent="0.15">
      <c r="B24" s="15">
        <v>2006</v>
      </c>
      <c r="C24" s="43">
        <v>216.57888455309046</v>
      </c>
      <c r="D24" s="43">
        <v>264.33917637258469</v>
      </c>
      <c r="E24" s="47">
        <v>267.28230750598175</v>
      </c>
      <c r="F24" s="43">
        <v>257.61749982130135</v>
      </c>
      <c r="G24" s="47">
        <v>416.66276384508956</v>
      </c>
      <c r="H24" s="43">
        <v>428.25109382424512</v>
      </c>
      <c r="I24" s="47">
        <v>418.86296792499132</v>
      </c>
      <c r="J24" s="43">
        <v>317.23325484691594</v>
      </c>
      <c r="K24" s="47">
        <v>276.52745697726181</v>
      </c>
      <c r="L24" s="43">
        <v>372.80890023629496</v>
      </c>
    </row>
    <row r="25" spans="2:12" ht="13" hidden="1" customHeight="1" x14ac:dyDescent="0.15">
      <c r="B25" s="16">
        <v>2007</v>
      </c>
      <c r="C25" s="43">
        <v>217.22862120674972</v>
      </c>
      <c r="D25" s="43">
        <v>260.10974955062335</v>
      </c>
      <c r="E25" s="47">
        <v>265.67861366094587</v>
      </c>
      <c r="F25" s="43">
        <v>260.96652731897825</v>
      </c>
      <c r="G25" s="47">
        <v>397.07961394437035</v>
      </c>
      <c r="H25" s="43">
        <v>424.39683397982691</v>
      </c>
      <c r="I25" s="47">
        <v>425.98363837971613</v>
      </c>
      <c r="J25" s="43">
        <v>329.92258504079257</v>
      </c>
      <c r="K25" s="47">
        <v>286.75897288542046</v>
      </c>
      <c r="L25" s="43">
        <v>372.06328243582237</v>
      </c>
    </row>
    <row r="26" spans="2:12" ht="13" hidden="1" customHeight="1" x14ac:dyDescent="0.15">
      <c r="B26" s="16">
        <v>2008</v>
      </c>
      <c r="C26" s="43">
        <v>196.15744494969499</v>
      </c>
      <c r="D26" s="43">
        <v>159.18716672498152</v>
      </c>
      <c r="E26" s="47">
        <v>223.96707131617737</v>
      </c>
      <c r="F26" s="43">
        <v>266.44682439267677</v>
      </c>
      <c r="G26" s="47">
        <v>214.02591191601559</v>
      </c>
      <c r="H26" s="43">
        <v>264.39922756943218</v>
      </c>
      <c r="I26" s="47">
        <v>449.41273849060047</v>
      </c>
      <c r="J26" s="43">
        <v>336.52103674160844</v>
      </c>
      <c r="K26" s="47">
        <v>298.22933180083731</v>
      </c>
      <c r="L26" s="43">
        <v>435.31404044991217</v>
      </c>
    </row>
    <row r="27" spans="2:12" ht="13" hidden="1" customHeight="1" x14ac:dyDescent="0.15">
      <c r="B27" s="16">
        <v>2009</v>
      </c>
      <c r="C27" s="43">
        <v>209.69230865122393</v>
      </c>
      <c r="D27" s="43">
        <v>199.62070707312682</v>
      </c>
      <c r="E27" s="47">
        <v>248.3794820896407</v>
      </c>
      <c r="F27" s="43">
        <v>278.43693149034721</v>
      </c>
      <c r="G27" s="47">
        <v>273.5251154286679</v>
      </c>
      <c r="H27" s="43">
        <v>337.3734143785955</v>
      </c>
      <c r="I27" s="53">
        <v>485.36575756984854</v>
      </c>
      <c r="J27" s="43">
        <v>351.32796235823923</v>
      </c>
      <c r="K27" s="47">
        <v>305.98329442765908</v>
      </c>
      <c r="L27" s="43">
        <v>429.2196438836134</v>
      </c>
    </row>
    <row r="28" spans="2:12" ht="13" hidden="1" customHeight="1" x14ac:dyDescent="0.15">
      <c r="B28" s="15">
        <v>2010</v>
      </c>
      <c r="C28" s="43">
        <v>214.9346163675045</v>
      </c>
      <c r="D28" s="43">
        <v>217.18732929556199</v>
      </c>
      <c r="E28" s="47">
        <v>258.31466137322633</v>
      </c>
      <c r="F28" s="43">
        <v>282.89192239419276</v>
      </c>
      <c r="G28" s="47">
        <v>259.57533454180583</v>
      </c>
      <c r="H28" s="43">
        <v>405.52284408307179</v>
      </c>
      <c r="I28" s="53">
        <v>483.909660297139</v>
      </c>
      <c r="J28" s="43">
        <v>346.05804292286564</v>
      </c>
      <c r="K28" s="47">
        <v>309.04312737193567</v>
      </c>
      <c r="L28" s="43">
        <v>489.7396136712029</v>
      </c>
    </row>
    <row r="29" spans="2:12" ht="13" hidden="1" customHeight="1" x14ac:dyDescent="0.15">
      <c r="B29" s="16">
        <v>2011</v>
      </c>
      <c r="C29" s="43">
        <v>208.05670864374434</v>
      </c>
      <c r="D29" s="43">
        <v>190.69047512150343</v>
      </c>
      <c r="E29" s="47">
        <v>245.91555762731144</v>
      </c>
      <c r="F29" s="43">
        <v>282.32613854940439</v>
      </c>
      <c r="G29" s="47">
        <v>209.73687030977914</v>
      </c>
      <c r="H29" s="43">
        <v>398.22343288957649</v>
      </c>
      <c r="I29" s="53">
        <v>457.29462898079635</v>
      </c>
      <c r="J29" s="43">
        <v>323.91032817580219</v>
      </c>
      <c r="K29" s="47">
        <v>315.22398991937439</v>
      </c>
      <c r="L29" s="43">
        <v>542.14175233402159</v>
      </c>
    </row>
    <row r="30" spans="2:12" ht="13" hidden="1" customHeight="1" x14ac:dyDescent="0.15">
      <c r="B30" s="16">
        <v>2012</v>
      </c>
      <c r="C30" s="43">
        <v>225.1173587525314</v>
      </c>
      <c r="D30" s="43">
        <v>214.14540356144835</v>
      </c>
      <c r="E30" s="47">
        <v>270.26119783241529</v>
      </c>
      <c r="F30" s="43">
        <v>305.19455577190615</v>
      </c>
      <c r="G30" s="47">
        <v>238.89029528283845</v>
      </c>
      <c r="H30" s="43">
        <v>455.16938379278594</v>
      </c>
      <c r="I30" s="53">
        <v>547.83896551899397</v>
      </c>
      <c r="J30" s="43">
        <v>367.96213280771133</v>
      </c>
      <c r="K30" s="47">
        <v>334.13742931453686</v>
      </c>
      <c r="L30" s="43">
        <v>540</v>
      </c>
    </row>
    <row r="31" spans="2:12" ht="13" hidden="1" customHeight="1" x14ac:dyDescent="0.15">
      <c r="B31" s="16">
        <v>2013</v>
      </c>
      <c r="C31" s="43">
        <v>236.14810933140544</v>
      </c>
      <c r="D31" s="43">
        <v>247.76623192059574</v>
      </c>
      <c r="E31" s="47">
        <v>292.15235485684093</v>
      </c>
      <c r="F31" s="43">
        <v>310.07766866425663</v>
      </c>
      <c r="G31" s="47">
        <v>297.41841762713392</v>
      </c>
      <c r="H31" s="43">
        <v>556.67215637857726</v>
      </c>
      <c r="I31" s="53">
        <v>583.99633724324758</v>
      </c>
      <c r="J31" s="43">
        <v>389.30393651055863</v>
      </c>
      <c r="K31" s="47">
        <v>339.14949075425488</v>
      </c>
      <c r="L31" s="43">
        <v>490.86</v>
      </c>
    </row>
    <row r="32" spans="2:12" ht="13" hidden="1" customHeight="1" x14ac:dyDescent="0.15">
      <c r="B32" s="16">
        <v>2014</v>
      </c>
      <c r="C32" s="43">
        <v>247.24707046998148</v>
      </c>
      <c r="D32" s="43">
        <v>271.55179018497296</v>
      </c>
      <c r="E32" s="47">
        <v>313.7716291162472</v>
      </c>
      <c r="F32" s="43">
        <v>323.41100841681964</v>
      </c>
      <c r="G32" s="47">
        <v>303.96162281493088</v>
      </c>
      <c r="H32" s="43">
        <v>667.44991549791416</v>
      </c>
      <c r="I32" s="53">
        <v>668.09180980627525</v>
      </c>
      <c r="J32" s="43">
        <v>400.9830546058754</v>
      </c>
      <c r="K32" s="47">
        <v>341.52353718953464</v>
      </c>
      <c r="L32" s="43">
        <v>562.03470000000004</v>
      </c>
    </row>
    <row r="33" spans="2:20" ht="13" hidden="1" customHeight="1" x14ac:dyDescent="0.15">
      <c r="B33" s="16">
        <v>2015</v>
      </c>
      <c r="C33" s="43">
        <v>252.43925894985108</v>
      </c>
      <c r="D33" s="43">
        <v>296.53455488199052</v>
      </c>
      <c r="E33" s="47">
        <v>330.71529708852455</v>
      </c>
      <c r="F33" s="43">
        <v>325.35147446732054</v>
      </c>
      <c r="G33" s="47">
        <v>366.5777171148066</v>
      </c>
      <c r="H33" s="50">
        <v>740.86940620268479</v>
      </c>
      <c r="I33" s="53">
        <v>698.15594124755762</v>
      </c>
      <c r="J33" s="43">
        <v>408.20074958878115</v>
      </c>
      <c r="K33" s="47">
        <v>342.88963133829276</v>
      </c>
      <c r="L33" s="43">
        <v>608.68358009999997</v>
      </c>
      <c r="P33" s="2">
        <v>11</v>
      </c>
      <c r="Q33" s="2">
        <v>4.5</v>
      </c>
      <c r="R33" s="2">
        <v>1.8</v>
      </c>
      <c r="S33" s="2">
        <v>0.4</v>
      </c>
      <c r="T33" s="2">
        <v>8.3000000000000007</v>
      </c>
    </row>
    <row r="34" spans="2:20" ht="13" hidden="1" customHeight="1" x14ac:dyDescent="0.15">
      <c r="B34" s="16">
        <v>2016</v>
      </c>
      <c r="C34" s="43">
        <v>257.48804412884812</v>
      </c>
      <c r="D34" s="43">
        <v>309.28554074191607</v>
      </c>
      <c r="E34" s="47">
        <v>337.66031832738355</v>
      </c>
      <c r="F34" s="43">
        <v>333.15990985453624</v>
      </c>
      <c r="G34" s="47">
        <v>348.98198669329588</v>
      </c>
      <c r="H34" s="51">
        <v>827.55112672839891</v>
      </c>
      <c r="I34" s="53">
        <v>703.04303283629042</v>
      </c>
      <c r="J34" s="43">
        <v>409.42535183754745</v>
      </c>
      <c r="K34" s="47">
        <v>342.20385207561617</v>
      </c>
      <c r="L34" s="43">
        <v>637.29170836469996</v>
      </c>
    </row>
    <row r="35" spans="2:20" ht="13" hidden="1" customHeight="1" x14ac:dyDescent="0.15">
      <c r="B35" s="17">
        <v>2017</v>
      </c>
      <c r="C35" s="44">
        <v>263.66775718794048</v>
      </c>
      <c r="D35" s="44">
        <v>339.2862381938819</v>
      </c>
      <c r="E35" s="48">
        <v>348.12778819553239</v>
      </c>
      <c r="F35" s="44">
        <v>335.82518913337253</v>
      </c>
      <c r="G35" s="48">
        <v>411.1007803247025</v>
      </c>
      <c r="H35" s="52">
        <v>892.92766573994243</v>
      </c>
      <c r="I35" s="54">
        <v>707.96433406614437</v>
      </c>
      <c r="J35" s="44">
        <v>412.29132930041027</v>
      </c>
      <c r="K35" s="48">
        <v>340.83503666731372</v>
      </c>
      <c r="L35" s="44">
        <v>597.77962244608852</v>
      </c>
    </row>
    <row r="36" spans="2:20" ht="13" hidden="1" customHeight="1" x14ac:dyDescent="0.15">
      <c r="B36" s="16">
        <v>2018</v>
      </c>
      <c r="C36" s="43">
        <v>249.16603054260375</v>
      </c>
      <c r="D36" s="43">
        <v>300.60760703977934</v>
      </c>
      <c r="E36" s="47">
        <v>327.58824869199594</v>
      </c>
      <c r="F36" s="43">
        <v>324.74295789197123</v>
      </c>
      <c r="G36" s="47">
        <v>461.66617630464089</v>
      </c>
      <c r="H36" s="50">
        <v>857.21055911034466</v>
      </c>
      <c r="I36" s="55">
        <v>698.05283338921834</v>
      </c>
      <c r="J36" s="43">
        <v>395.79967612839386</v>
      </c>
      <c r="K36" s="47">
        <v>342.19837681398297</v>
      </c>
      <c r="L36" s="43">
        <v>626.47304432350074</v>
      </c>
    </row>
    <row r="37" spans="2:20" ht="13" hidden="1" customHeight="1" thickBot="1" x14ac:dyDescent="0.2">
      <c r="B37" s="18">
        <v>2019</v>
      </c>
      <c r="C37" s="45">
        <v>281.5576145131422</v>
      </c>
      <c r="D37" s="45">
        <v>375.75950879972419</v>
      </c>
      <c r="E37" s="49">
        <v>363.95054429680749</v>
      </c>
      <c r="F37" s="45">
        <v>347.79970790230118</v>
      </c>
      <c r="G37" s="49">
        <v>595.54936743298674</v>
      </c>
      <c r="H37" s="45">
        <v>1126.374674670993</v>
      </c>
      <c r="I37" s="49">
        <v>767.8581167281402</v>
      </c>
      <c r="J37" s="45">
        <v>417.56865831545548</v>
      </c>
      <c r="K37" s="49">
        <v>341.51398006035498</v>
      </c>
      <c r="L37" s="45">
        <v>674.71146873641032</v>
      </c>
    </row>
    <row r="38" spans="2:20" ht="13" hidden="1" customHeight="1" x14ac:dyDescent="0.15"/>
    <row r="39" spans="2:20" ht="13" hidden="1" customHeight="1" thickBot="1" x14ac:dyDescent="0.2"/>
    <row r="40" spans="2:20" ht="13" hidden="1" customHeight="1" x14ac:dyDescent="0.15">
      <c r="B40" s="88" t="s">
        <v>16</v>
      </c>
      <c r="C40" s="89"/>
      <c r="D40" s="96" t="s">
        <v>15</v>
      </c>
      <c r="E40" s="98" t="s">
        <v>17</v>
      </c>
      <c r="F40" s="100" t="s">
        <v>22</v>
      </c>
      <c r="G40" s="98" t="s">
        <v>23</v>
      </c>
      <c r="H40" s="92" t="s">
        <v>19</v>
      </c>
      <c r="I40" s="94" t="s">
        <v>20</v>
      </c>
    </row>
    <row r="41" spans="2:20" ht="13" hidden="1" customHeight="1" thickBot="1" x14ac:dyDescent="0.2">
      <c r="B41" s="90"/>
      <c r="C41" s="91"/>
      <c r="D41" s="97"/>
      <c r="E41" s="99"/>
      <c r="F41" s="101"/>
      <c r="G41" s="99"/>
      <c r="H41" s="93"/>
      <c r="I41" s="95"/>
    </row>
    <row r="42" spans="2:20" ht="13" hidden="1" customHeight="1" x14ac:dyDescent="0.15">
      <c r="B42" s="19" t="s">
        <v>14</v>
      </c>
      <c r="C42" s="29" t="s">
        <v>1</v>
      </c>
      <c r="D42" s="20">
        <f>VLOOKUP(F42,$B$7:$L$36,2)</f>
        <v>100</v>
      </c>
      <c r="E42" s="59">
        <f>VLOOKUP(G42,$B$7:$L$36,2)</f>
        <v>217.85462340870458</v>
      </c>
      <c r="F42" s="20">
        <f>D58</f>
        <v>1989</v>
      </c>
      <c r="G42" s="63">
        <f>E58</f>
        <v>2000</v>
      </c>
      <c r="H42" s="71">
        <f>(E42-D42)/D42</f>
        <v>1.1785462340870458</v>
      </c>
      <c r="I42" s="67">
        <f>((E42/D42)^(1/(G42-F42))-1)</f>
        <v>7.3352654432210285E-2</v>
      </c>
      <c r="J42" s="21"/>
      <c r="K42" s="22"/>
      <c r="M42" s="23"/>
    </row>
    <row r="43" spans="2:20" ht="13" hidden="1" customHeight="1" x14ac:dyDescent="0.15">
      <c r="B43" s="24"/>
      <c r="C43" s="32" t="s">
        <v>4</v>
      </c>
      <c r="D43" s="56">
        <f>VLOOKUP(F43,$B$7:$L$36,3)</f>
        <v>100</v>
      </c>
      <c r="E43" s="60">
        <f>VLOOKUP(G43,$B$7:$L$36,3)</f>
        <v>280.40569213594733</v>
      </c>
      <c r="F43" s="56">
        <f t="shared" ref="F43:F51" si="0">D59</f>
        <v>1989</v>
      </c>
      <c r="G43" s="64">
        <f>E59</f>
        <v>2000</v>
      </c>
      <c r="H43" s="72">
        <f t="shared" ref="H43:H51" si="1">(E43-D43)/D43</f>
        <v>1.8040569213594733</v>
      </c>
      <c r="I43" s="68">
        <f t="shared" ref="I43:I51" si="2">((E43/D43)^(1/(G43-F43))-1)</f>
        <v>9.8266895848770908E-2</v>
      </c>
      <c r="J43" s="21"/>
      <c r="K43" s="22"/>
    </row>
    <row r="44" spans="2:20" ht="13" hidden="1" customHeight="1" x14ac:dyDescent="0.15">
      <c r="B44" s="24"/>
      <c r="C44" s="32" t="s">
        <v>2</v>
      </c>
      <c r="D44" s="56">
        <f>VLOOKUP(F44,$B$7:$L$36,4)</f>
        <v>100</v>
      </c>
      <c r="E44" s="60">
        <f>VLOOKUP(G44,$B$7:$L$36,4)</f>
        <v>262.02709558143624</v>
      </c>
      <c r="F44" s="56">
        <f t="shared" si="0"/>
        <v>1989</v>
      </c>
      <c r="G44" s="64">
        <f t="shared" ref="G44:G51" si="3">E59</f>
        <v>2000</v>
      </c>
      <c r="H44" s="72">
        <f t="shared" si="1"/>
        <v>1.6202709558143624</v>
      </c>
      <c r="I44" s="68">
        <f t="shared" si="2"/>
        <v>9.1519435182790598E-2</v>
      </c>
      <c r="J44" s="21"/>
      <c r="K44" s="22"/>
    </row>
    <row r="45" spans="2:20" ht="13" hidden="1" customHeight="1" thickBot="1" x14ac:dyDescent="0.2">
      <c r="B45" s="25"/>
      <c r="C45" s="35" t="s">
        <v>3</v>
      </c>
      <c r="D45" s="57">
        <f>VLOOKUP(F45,$B$7:$L$36,5)</f>
        <v>100</v>
      </c>
      <c r="E45" s="61">
        <f>VLOOKUP(G45,$B$7:$L$36,5)</f>
        <v>230.14553521526503</v>
      </c>
      <c r="F45" s="57">
        <f t="shared" si="0"/>
        <v>1989</v>
      </c>
      <c r="G45" s="65">
        <f t="shared" si="3"/>
        <v>2000</v>
      </c>
      <c r="H45" s="73">
        <f t="shared" si="1"/>
        <v>1.3014553521526502</v>
      </c>
      <c r="I45" s="69">
        <f t="shared" si="2"/>
        <v>7.8721471074229665E-2</v>
      </c>
      <c r="J45" s="21"/>
      <c r="K45" s="22"/>
    </row>
    <row r="46" spans="2:20" ht="13" hidden="1" customHeight="1" x14ac:dyDescent="0.15">
      <c r="B46" s="26" t="s">
        <v>12</v>
      </c>
      <c r="C46" s="36" t="s">
        <v>5</v>
      </c>
      <c r="D46" s="20">
        <f>VLOOKUP(F46,$B$7:$L$36,6)</f>
        <v>100</v>
      </c>
      <c r="E46" s="59">
        <f>VLOOKUP(G46,$B$7:$L$36,6)</f>
        <v>331.12446924566467</v>
      </c>
      <c r="F46" s="20">
        <f t="shared" si="0"/>
        <v>1989</v>
      </c>
      <c r="G46" s="63">
        <f t="shared" si="3"/>
        <v>2000</v>
      </c>
      <c r="H46" s="71">
        <f t="shared" si="1"/>
        <v>2.3112446924566465</v>
      </c>
      <c r="I46" s="67">
        <f t="shared" si="2"/>
        <v>0.11499246918242823</v>
      </c>
      <c r="J46" s="21"/>
      <c r="K46" s="22"/>
    </row>
    <row r="47" spans="2:20" ht="13" hidden="1" customHeight="1" x14ac:dyDescent="0.15">
      <c r="B47" s="27"/>
      <c r="C47" s="32" t="s">
        <v>6</v>
      </c>
      <c r="D47" s="56">
        <f>VLOOKUP(F47,$B$7:$L$36,7)</f>
        <v>100</v>
      </c>
      <c r="E47" s="60">
        <f>VLOOKUP(G47,$B$7:$L$36,7)</f>
        <v>436.57676925136843</v>
      </c>
      <c r="F47" s="56">
        <f t="shared" si="0"/>
        <v>1989</v>
      </c>
      <c r="G47" s="64">
        <f t="shared" si="3"/>
        <v>2000</v>
      </c>
      <c r="H47" s="72">
        <f t="shared" si="1"/>
        <v>3.3657676925136841</v>
      </c>
      <c r="I47" s="68">
        <f t="shared" si="2"/>
        <v>0.14337141224691896</v>
      </c>
      <c r="J47" s="21"/>
      <c r="K47" s="22"/>
    </row>
    <row r="48" spans="2:20" ht="13" hidden="1" customHeight="1" x14ac:dyDescent="0.15">
      <c r="B48" s="27"/>
      <c r="C48" s="32" t="s">
        <v>7</v>
      </c>
      <c r="D48" s="56">
        <f>VLOOKUP(F48,$B$7:$L$36,8)</f>
        <v>100</v>
      </c>
      <c r="E48" s="60">
        <f>VLOOKUP(G48,$B$7:$L$36,8)</f>
        <v>307.65630372015806</v>
      </c>
      <c r="F48" s="56">
        <f t="shared" si="0"/>
        <v>1989</v>
      </c>
      <c r="G48" s="64">
        <f t="shared" si="3"/>
        <v>2000</v>
      </c>
      <c r="H48" s="72">
        <f t="shared" si="1"/>
        <v>2.0765630372015806</v>
      </c>
      <c r="I48" s="68">
        <f t="shared" si="2"/>
        <v>0.10756601144272748</v>
      </c>
      <c r="J48" s="21"/>
      <c r="K48" s="22"/>
    </row>
    <row r="49" spans="2:11" ht="13" hidden="1" customHeight="1" x14ac:dyDescent="0.15">
      <c r="B49" s="27"/>
      <c r="C49" s="32" t="s">
        <v>8</v>
      </c>
      <c r="D49" s="56">
        <f>VLOOKUP(F49,$B$7:$L$36,9)</f>
        <v>100</v>
      </c>
      <c r="E49" s="60">
        <f>VLOOKUP(G49,$B$7:$L$36,9)</f>
        <v>264.98502387561535</v>
      </c>
      <c r="F49" s="56">
        <f t="shared" si="0"/>
        <v>1989</v>
      </c>
      <c r="G49" s="64">
        <f t="shared" si="3"/>
        <v>2000</v>
      </c>
      <c r="H49" s="72">
        <f t="shared" si="1"/>
        <v>1.6498502387561536</v>
      </c>
      <c r="I49" s="68">
        <f t="shared" si="2"/>
        <v>9.2633888800832676E-2</v>
      </c>
      <c r="J49" s="21"/>
      <c r="K49" s="22"/>
    </row>
    <row r="50" spans="2:11" ht="13" hidden="1" customHeight="1" x14ac:dyDescent="0.15">
      <c r="B50" s="27"/>
      <c r="C50" s="32" t="s">
        <v>9</v>
      </c>
      <c r="D50" s="56">
        <f>VLOOKUP(F50,$B$7:$L$36,10)</f>
        <v>100</v>
      </c>
      <c r="E50" s="60">
        <f>VLOOKUP(G50,$B$7:$L$36,10)</f>
        <v>231.85915652696355</v>
      </c>
      <c r="F50" s="56">
        <f t="shared" si="0"/>
        <v>1989</v>
      </c>
      <c r="G50" s="64">
        <f t="shared" si="3"/>
        <v>2000</v>
      </c>
      <c r="H50" s="72">
        <f t="shared" si="1"/>
        <v>1.3185915652696354</v>
      </c>
      <c r="I50" s="68">
        <f t="shared" si="2"/>
        <v>7.9449189787607066E-2</v>
      </c>
      <c r="J50" s="21"/>
      <c r="K50" s="22"/>
    </row>
    <row r="51" spans="2:11" ht="13" hidden="1" customHeight="1" thickBot="1" x14ac:dyDescent="0.2">
      <c r="B51" s="28"/>
      <c r="C51" s="35" t="s">
        <v>10</v>
      </c>
      <c r="D51" s="58">
        <f>VLOOKUP(F51,$B$7:$L$36,11)</f>
        <v>100</v>
      </c>
      <c r="E51" s="62">
        <f>VLOOKUP(G51,$B$7:$L$36,11)</f>
        <v>354.61331914953934</v>
      </c>
      <c r="F51" s="58">
        <f t="shared" si="0"/>
        <v>1989</v>
      </c>
      <c r="G51" s="66">
        <f t="shared" si="3"/>
        <v>2000</v>
      </c>
      <c r="H51" s="74">
        <f t="shared" si="1"/>
        <v>2.5461331914953935</v>
      </c>
      <c r="I51" s="70">
        <f t="shared" si="2"/>
        <v>0.12196092344972342</v>
      </c>
      <c r="J51" s="21"/>
      <c r="K51" s="22"/>
    </row>
    <row r="52" spans="2:11" ht="13" hidden="1" customHeight="1" x14ac:dyDescent="0.15"/>
    <row r="54" spans="2:11" ht="13" customHeight="1" x14ac:dyDescent="0.15">
      <c r="B54" s="1" t="s">
        <v>24</v>
      </c>
      <c r="C54" s="1"/>
      <c r="D54" s="1"/>
      <c r="E54" s="1"/>
      <c r="F54" s="1"/>
      <c r="G54" s="1"/>
    </row>
    <row r="55" spans="2:11" ht="13" customHeight="1" thickBot="1" x14ac:dyDescent="0.2"/>
    <row r="56" spans="2:11" ht="13" customHeight="1" x14ac:dyDescent="0.15">
      <c r="B56" s="110" t="s">
        <v>16</v>
      </c>
      <c r="C56" s="111"/>
      <c r="D56" s="122" t="s">
        <v>21</v>
      </c>
      <c r="E56" s="120" t="s">
        <v>27</v>
      </c>
      <c r="F56" s="92" t="s">
        <v>19</v>
      </c>
      <c r="G56" s="108" t="s">
        <v>20</v>
      </c>
    </row>
    <row r="57" spans="2:11" ht="13" customHeight="1" thickBot="1" x14ac:dyDescent="0.2">
      <c r="B57" s="112"/>
      <c r="C57" s="113"/>
      <c r="D57" s="123"/>
      <c r="E57" s="121"/>
      <c r="F57" s="93"/>
      <c r="G57" s="109"/>
    </row>
    <row r="58" spans="2:11" ht="13" customHeight="1" x14ac:dyDescent="0.15">
      <c r="B58" s="114" t="s">
        <v>14</v>
      </c>
      <c r="C58" s="29" t="s">
        <v>1</v>
      </c>
      <c r="D58" s="77">
        <f>C73</f>
        <v>1989</v>
      </c>
      <c r="E58" s="78">
        <f>$C$74</f>
        <v>2000</v>
      </c>
      <c r="F58" s="30">
        <f t="shared" ref="F58:F67" si="4">IF((OR(E58&gt;2019,D58&lt;1989)), "ERRORE",H42)</f>
        <v>1.1785462340870458</v>
      </c>
      <c r="G58" s="31">
        <f t="shared" ref="G58:G67" si="5">IF((OR(E58&gt;2019,D58&lt;1989)), "ERRORE",I42)</f>
        <v>7.3352654432210285E-2</v>
      </c>
    </row>
    <row r="59" spans="2:11" ht="13" customHeight="1" x14ac:dyDescent="0.15">
      <c r="B59" s="115"/>
      <c r="C59" s="32" t="s">
        <v>4</v>
      </c>
      <c r="D59" s="79">
        <f t="shared" ref="D59:D67" si="6">$C$73</f>
        <v>1989</v>
      </c>
      <c r="E59" s="80">
        <f t="shared" ref="E59:E67" si="7">$C$74</f>
        <v>2000</v>
      </c>
      <c r="F59" s="33">
        <f t="shared" si="4"/>
        <v>1.8040569213594733</v>
      </c>
      <c r="G59" s="34">
        <f t="shared" si="5"/>
        <v>9.8266895848770908E-2</v>
      </c>
    </row>
    <row r="60" spans="2:11" ht="13" customHeight="1" x14ac:dyDescent="0.15">
      <c r="B60" s="115"/>
      <c r="C60" s="32" t="s">
        <v>2</v>
      </c>
      <c r="D60" s="79">
        <f t="shared" si="6"/>
        <v>1989</v>
      </c>
      <c r="E60" s="80">
        <f t="shared" si="7"/>
        <v>2000</v>
      </c>
      <c r="F60" s="33">
        <f t="shared" si="4"/>
        <v>1.6202709558143624</v>
      </c>
      <c r="G60" s="34">
        <f t="shared" si="5"/>
        <v>9.1519435182790598E-2</v>
      </c>
    </row>
    <row r="61" spans="2:11" ht="13" customHeight="1" thickBot="1" x14ac:dyDescent="0.2">
      <c r="B61" s="116"/>
      <c r="C61" s="35" t="s">
        <v>3</v>
      </c>
      <c r="D61" s="81">
        <f t="shared" si="6"/>
        <v>1989</v>
      </c>
      <c r="E61" s="82">
        <f t="shared" si="7"/>
        <v>2000</v>
      </c>
      <c r="F61" s="33">
        <f t="shared" si="4"/>
        <v>1.3014553521526502</v>
      </c>
      <c r="G61" s="34">
        <f t="shared" si="5"/>
        <v>7.8721471074229665E-2</v>
      </c>
    </row>
    <row r="62" spans="2:11" ht="13" customHeight="1" x14ac:dyDescent="0.15">
      <c r="B62" s="117" t="s">
        <v>12</v>
      </c>
      <c r="C62" s="36" t="s">
        <v>5</v>
      </c>
      <c r="D62" s="77">
        <f>$C$73</f>
        <v>1989</v>
      </c>
      <c r="E62" s="83">
        <f t="shared" si="7"/>
        <v>2000</v>
      </c>
      <c r="F62" s="33">
        <f t="shared" si="4"/>
        <v>2.3112446924566465</v>
      </c>
      <c r="G62" s="34">
        <f t="shared" si="5"/>
        <v>0.11499246918242823</v>
      </c>
    </row>
    <row r="63" spans="2:11" ht="13" customHeight="1" x14ac:dyDescent="0.15">
      <c r="B63" s="118"/>
      <c r="C63" s="32" t="s">
        <v>6</v>
      </c>
      <c r="D63" s="79">
        <f t="shared" si="6"/>
        <v>1989</v>
      </c>
      <c r="E63" s="83">
        <f t="shared" si="7"/>
        <v>2000</v>
      </c>
      <c r="F63" s="33">
        <f t="shared" si="4"/>
        <v>3.3657676925136841</v>
      </c>
      <c r="G63" s="34">
        <f t="shared" si="5"/>
        <v>0.14337141224691896</v>
      </c>
    </row>
    <row r="64" spans="2:11" ht="13" customHeight="1" x14ac:dyDescent="0.15">
      <c r="B64" s="118"/>
      <c r="C64" s="32" t="s">
        <v>7</v>
      </c>
      <c r="D64" s="79">
        <f t="shared" si="6"/>
        <v>1989</v>
      </c>
      <c r="E64" s="80">
        <f t="shared" si="7"/>
        <v>2000</v>
      </c>
      <c r="F64" s="33">
        <f t="shared" si="4"/>
        <v>2.0765630372015806</v>
      </c>
      <c r="G64" s="34">
        <f t="shared" si="5"/>
        <v>0.10756601144272748</v>
      </c>
    </row>
    <row r="65" spans="2:10" ht="13" customHeight="1" x14ac:dyDescent="0.15">
      <c r="B65" s="118"/>
      <c r="C65" s="32" t="s">
        <v>8</v>
      </c>
      <c r="D65" s="79">
        <f t="shared" si="6"/>
        <v>1989</v>
      </c>
      <c r="E65" s="80">
        <f t="shared" si="7"/>
        <v>2000</v>
      </c>
      <c r="F65" s="33">
        <f t="shared" si="4"/>
        <v>1.6498502387561536</v>
      </c>
      <c r="G65" s="34">
        <f t="shared" si="5"/>
        <v>9.2633888800832676E-2</v>
      </c>
    </row>
    <row r="66" spans="2:10" ht="13" customHeight="1" x14ac:dyDescent="0.15">
      <c r="B66" s="118"/>
      <c r="C66" s="32" t="s">
        <v>9</v>
      </c>
      <c r="D66" s="79">
        <f t="shared" si="6"/>
        <v>1989</v>
      </c>
      <c r="E66" s="80">
        <f t="shared" si="7"/>
        <v>2000</v>
      </c>
      <c r="F66" s="33">
        <f t="shared" si="4"/>
        <v>1.3185915652696354</v>
      </c>
      <c r="G66" s="34">
        <f t="shared" si="5"/>
        <v>7.9449189787607066E-2</v>
      </c>
      <c r="J66" s="37"/>
    </row>
    <row r="67" spans="2:10" ht="13" customHeight="1" thickBot="1" x14ac:dyDescent="0.2">
      <c r="B67" s="119"/>
      <c r="C67" s="35" t="s">
        <v>10</v>
      </c>
      <c r="D67" s="84">
        <f t="shared" si="6"/>
        <v>1989</v>
      </c>
      <c r="E67" s="82">
        <f t="shared" si="7"/>
        <v>2000</v>
      </c>
      <c r="F67" s="38">
        <f t="shared" si="4"/>
        <v>2.5461331914953935</v>
      </c>
      <c r="G67" s="39">
        <f t="shared" si="5"/>
        <v>0.12196092344972342</v>
      </c>
    </row>
    <row r="68" spans="2:10" ht="13" customHeight="1" thickBot="1" x14ac:dyDescent="0.2"/>
    <row r="69" spans="2:10" ht="13" customHeight="1" x14ac:dyDescent="0.15">
      <c r="B69" s="102" t="s">
        <v>28</v>
      </c>
      <c r="C69" s="103"/>
      <c r="D69" s="103"/>
      <c r="E69" s="103"/>
      <c r="F69" s="103"/>
      <c r="G69" s="104"/>
    </row>
    <row r="70" spans="2:10" ht="13" customHeight="1" thickBot="1" x14ac:dyDescent="0.2">
      <c r="B70" s="105"/>
      <c r="C70" s="106"/>
      <c r="D70" s="106"/>
      <c r="E70" s="106"/>
      <c r="F70" s="106"/>
      <c r="G70" s="107"/>
    </row>
    <row r="72" spans="2:10" ht="13" customHeight="1" thickBot="1" x14ac:dyDescent="0.2"/>
    <row r="73" spans="2:10" ht="13" customHeight="1" x14ac:dyDescent="0.15">
      <c r="B73" s="40" t="s">
        <v>25</v>
      </c>
      <c r="C73" s="75">
        <v>1989</v>
      </c>
    </row>
    <row r="74" spans="2:10" ht="13" customHeight="1" thickBot="1" x14ac:dyDescent="0.2">
      <c r="B74" s="41" t="s">
        <v>26</v>
      </c>
      <c r="C74" s="76">
        <v>2000</v>
      </c>
    </row>
  </sheetData>
  <sheetProtection selectLockedCells="1"/>
  <mergeCells count="17">
    <mergeCell ref="B69:G70"/>
    <mergeCell ref="F56:F57"/>
    <mergeCell ref="G56:G57"/>
    <mergeCell ref="B56:C57"/>
    <mergeCell ref="B58:B61"/>
    <mergeCell ref="B62:B67"/>
    <mergeCell ref="E56:E57"/>
    <mergeCell ref="D56:D57"/>
    <mergeCell ref="C4:F4"/>
    <mergeCell ref="G4:L4"/>
    <mergeCell ref="B40:C41"/>
    <mergeCell ref="H40:H41"/>
    <mergeCell ref="I40:I41"/>
    <mergeCell ref="D40:D41"/>
    <mergeCell ref="E40:E41"/>
    <mergeCell ref="F40:F41"/>
    <mergeCell ref="G40:G41"/>
  </mergeCells>
  <phoneticPr fontId="3"/>
  <conditionalFormatting sqref="J42:J50">
    <cfRule type="cellIs" dxfId="7" priority="84" operator="greaterThan">
      <formula>1</formula>
    </cfRule>
  </conditionalFormatting>
  <conditionalFormatting sqref="J51">
    <cfRule type="cellIs" dxfId="6" priority="83" operator="greaterThan">
      <formula>1</formula>
    </cfRule>
  </conditionalFormatting>
  <conditionalFormatting sqref="J42:J51">
    <cfRule type="cellIs" dxfId="5" priority="82" operator="equal">
      <formula>1</formula>
    </cfRule>
  </conditionalFormatting>
  <conditionalFormatting sqref="D58:E67">
    <cfRule type="cellIs" dxfId="4" priority="8" operator="notBetween">
      <formula>1989</formula>
      <formula>2019</formula>
    </cfRule>
  </conditionalFormatting>
  <conditionalFormatting sqref="F58:G67">
    <cfRule type="containsText" dxfId="3" priority="7" operator="containsText" text="ERRORE">
      <formula>NOT(ISERROR(SEARCH("ERRORE",F58)))</formula>
    </cfRule>
  </conditionalFormatting>
  <conditionalFormatting sqref="G58:G67">
    <cfRule type="top10" dxfId="2" priority="1" percent="1" rank="10"/>
    <cfRule type="containsErrors" dxfId="1" priority="6">
      <formula>ISERROR(G58)</formula>
    </cfRule>
  </conditionalFormatting>
  <conditionalFormatting sqref="F58:F67">
    <cfRule type="top10" dxfId="0" priority="3" percent="1" rank="10"/>
  </conditionalFormatting>
  <pageMargins left="0.75000000000000011" right="0.75000000000000011" top="0.98" bottom="0.98" header="0.51" footer="0.51"/>
  <pageSetup paperSize="9" scale="78"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Dati</vt:lpstr>
      <vt:lpstr>Dati!Print_Area</vt:lpstr>
    </vt:vector>
  </TitlesOfParts>
  <Company>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Palazzi</dc:creator>
  <cp:lastModifiedBy>Paolo Palazzi</cp:lastModifiedBy>
  <cp:lastPrinted>2019-05-31T12:12:16Z</cp:lastPrinted>
  <dcterms:created xsi:type="dcterms:W3CDTF">2006-06-06T15:56:55Z</dcterms:created>
  <dcterms:modified xsi:type="dcterms:W3CDTF">2020-05-31T07:43:31Z</dcterms:modified>
</cp:coreProperties>
</file>